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0730" windowHeight="11760"/>
  </bookViews>
  <sheets>
    <sheet name="Student Loan" sheetId="1" r:id="rId1"/>
    <sheet name="Helper" sheetId="3" state="hidden" r:id="rId2"/>
  </sheets>
  <definedNames>
    <definedName name="Debt1">IF(COUNTIFS('Student Loan'!$B$13:$B$39,1)+COUNTIFS('Student Loan'!#REF!,1),    MIN(       IFERROR(LOOKUP(2,1/('Student Loan'!$B$13:$B$39=1),'Student Loan'!$H$13:$H$39),1E+99),       IFERROR(LOOKUP(2,1/('Student Loan'!#REF!=1),'Student Loan'!#REF!),1E+99)    ),    IFERROR(INDEX('Student Loan'!$E$7:$E$9,MATCH(1,'Student Loan'!$B$7:$B$9,0)),0) )</definedName>
    <definedName name="Debt2">IF(COUNTIFS('Student Loan'!$B$13:$B$39,2)+COUNTIFS('Student Loan'!#REF!,2),    MIN(       IFERROR(LOOKUP(2,1/('Student Loan'!$B$13:$B$39=2),'Student Loan'!$H$13:$H$39),1E+99),       IFERROR(LOOKUP(2,1/('Student Loan'!#REF!=2),'Student Loan'!#REF!),1E+99)    ),    IFERROR(INDEX('Student Loan'!$E$7:$E$9,MATCH(2,'Student Loan'!$B$7:$B$9,0)),0) )</definedName>
    <definedName name="Debt3">IF(COUNTIFS('Student Loan'!$B$13:$B$39,3)+COUNTIFS('Student Loan'!#REF!,3),    MIN(       IFERROR(LOOKUP(2,1/('Student Loan'!$B$13:$B$39=3),'Student Loan'!$H$13:$H$39),1E+99),       IFERROR(LOOKUP(2,1/('Student Loan'!#REF!=3),'Student Loan'!#REF!),1E+99)    ),    IFERROR(INDEX('Student Loan'!$E$7:$E$9,MATCH(3,'Student Loan'!$B$7:$B$9,0)),0) )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3" l="1"/>
  <c r="D6" i="3"/>
  <c r="C6" i="3"/>
  <c r="F29" i="1" a="1"/>
  <c r="F29" i="1" s="1"/>
  <c r="G29" i="1" s="1"/>
  <c r="F30" i="1" a="1"/>
  <c r="F30" i="1" s="1"/>
  <c r="G30" i="1" s="1"/>
  <c r="F31" i="1" a="1"/>
  <c r="F31" i="1" s="1"/>
  <c r="G31" i="1" s="1"/>
  <c r="F32" i="1" a="1"/>
  <c r="F32" i="1" s="1"/>
  <c r="G32" i="1" s="1"/>
  <c r="F33" i="1" a="1"/>
  <c r="F33" i="1" s="1"/>
  <c r="G33" i="1" s="1"/>
  <c r="F34" i="1" a="1"/>
  <c r="F34" i="1" s="1"/>
  <c r="G34" i="1" s="1"/>
  <c r="F35" i="1" a="1"/>
  <c r="F35" i="1" s="1"/>
  <c r="G35" i="1" s="1"/>
  <c r="F36" i="1" a="1"/>
  <c r="F36" i="1" s="1"/>
  <c r="G36" i="1" s="1"/>
  <c r="F37" i="1" a="1"/>
  <c r="F37" i="1" s="1"/>
  <c r="G37" i="1" s="1"/>
  <c r="F38" i="1" a="1"/>
  <c r="F38" i="1" s="1"/>
  <c r="G38" i="1" s="1"/>
  <c r="F39" i="1" a="1"/>
  <c r="F39" i="1" s="1"/>
  <c r="G39" i="1" s="1"/>
  <c r="H3" i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E13" i="1"/>
  <c r="F13" i="1" s="1"/>
  <c r="G13" i="1" s="1"/>
  <c r="H13" i="1" s="1"/>
  <c r="E19" i="1"/>
  <c r="F19" i="1" s="1" a="1"/>
  <c r="F19" i="1" s="1"/>
  <c r="G19" i="1" s="1"/>
  <c r="H19" i="1" s="1" a="1"/>
  <c r="H19" i="1" s="1"/>
  <c r="E26" i="1"/>
  <c r="F26" i="1" s="1" a="1"/>
  <c r="F26" i="1" s="1"/>
  <c r="G26" i="1" s="1"/>
  <c r="E29" i="1"/>
  <c r="E30" i="1"/>
  <c r="E31" i="1"/>
  <c r="E32" i="1"/>
  <c r="E33" i="1"/>
  <c r="E34" i="1"/>
  <c r="E35" i="1"/>
  <c r="E36" i="1"/>
  <c r="E37" i="1"/>
  <c r="E38" i="1"/>
  <c r="E39" i="1"/>
  <c r="E16" i="1"/>
  <c r="E20" i="1"/>
  <c r="E24" i="1"/>
  <c r="E28" i="1"/>
  <c r="E14" i="1"/>
  <c r="E21" i="1"/>
  <c r="E18" i="1"/>
  <c r="E22" i="1"/>
  <c r="E15" i="1"/>
  <c r="E23" i="1"/>
  <c r="E27" i="1"/>
  <c r="E17" i="1"/>
  <c r="E25" i="1"/>
  <c r="F6" i="3" l="1"/>
  <c r="F21" i="1" a="1"/>
  <c r="F21" i="1" s="1"/>
  <c r="G21" i="1" s="1"/>
  <c r="H21" i="1" s="1" a="1"/>
  <c r="H21" i="1" s="1"/>
  <c r="F14" i="1" a="1"/>
  <c r="F14" i="1" s="1"/>
  <c r="G14" i="1" s="1"/>
  <c r="H14" i="1" s="1" a="1"/>
  <c r="H14" i="1" s="1"/>
  <c r="J39" i="1"/>
  <c r="J29" i="1"/>
  <c r="F15" i="1" l="1" a="1"/>
  <c r="F15" i="1" s="1"/>
  <c r="G15" i="1" s="1"/>
  <c r="H15" i="1" s="1" a="1"/>
  <c r="H15" i="1" s="1"/>
  <c r="F22" i="1" a="1"/>
  <c r="F22" i="1" s="1"/>
  <c r="G22" i="1" s="1"/>
  <c r="H22" i="1" s="1" a="1"/>
  <c r="H22" i="1" s="1"/>
  <c r="F16" i="1" l="1" a="1"/>
  <c r="F16" i="1" s="1"/>
  <c r="G16" i="1" s="1"/>
  <c r="H16" i="1" s="1" a="1"/>
  <c r="H16" i="1" s="1"/>
  <c r="F24" i="1" a="1"/>
  <c r="F24" i="1" s="1"/>
  <c r="G24" i="1" s="1"/>
  <c r="H24" i="1" s="1" a="1"/>
  <c r="H24" i="1" s="1"/>
  <c r="F17" i="1" l="1" a="1"/>
  <c r="F17" i="1" s="1"/>
  <c r="G17" i="1" s="1"/>
  <c r="H17" i="1" s="1" a="1"/>
  <c r="H17" i="1" s="1"/>
  <c r="F18" i="1" s="1" a="1"/>
  <c r="F18" i="1" s="1"/>
  <c r="G18" i="1" s="1"/>
  <c r="H18" i="1" s="1" a="1"/>
  <c r="H18" i="1" s="1"/>
  <c r="F25" i="1" a="1"/>
  <c r="F25" i="1" s="1"/>
  <c r="G25" i="1" s="1"/>
  <c r="H25" i="1" s="1" a="1"/>
  <c r="H25" i="1" s="1"/>
  <c r="D5" i="3" s="1" a="1"/>
  <c r="D5" i="3" s="1"/>
  <c r="D7" i="3" s="1"/>
  <c r="F20" i="1" l="1" a="1"/>
  <c r="F20" i="1" s="1"/>
  <c r="G20" i="1" s="1"/>
  <c r="H20" i="1" s="1" a="1"/>
  <c r="H20" i="1" s="1"/>
  <c r="F23" i="1" l="1" a="1"/>
  <c r="F23" i="1" s="1"/>
  <c r="G23" i="1" s="1"/>
  <c r="H23" i="1" s="1" a="1"/>
  <c r="H23" i="1" s="1"/>
  <c r="H26" i="1" l="1" a="1"/>
  <c r="H26" i="1" s="1"/>
  <c r="F27" i="1" a="1"/>
  <c r="F27" i="1" s="1"/>
  <c r="G27" i="1" s="1"/>
  <c r="H27" i="1" s="1" a="1"/>
  <c r="H27" i="1" s="1"/>
  <c r="F28" i="1" l="1" a="1"/>
  <c r="F28" i="1" s="1"/>
  <c r="G28" i="1" s="1"/>
  <c r="H28" i="1" s="1" a="1"/>
  <c r="H28" i="1" s="1"/>
  <c r="C5" i="3" l="1" a="1"/>
  <c r="C5" i="3" s="1"/>
  <c r="E5" i="3" l="1" a="1"/>
  <c r="E5" i="3" s="1"/>
  <c r="E7" i="3" s="1"/>
  <c r="J3" i="1" a="1"/>
  <c r="J3" i="1" s="1"/>
  <c r="C7" i="3"/>
  <c r="F5" i="3" l="1"/>
  <c r="F7" i="3" l="1"/>
  <c r="H7" i="3"/>
  <c r="F8" i="3" l="1"/>
  <c r="H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<sst xmlns="http://schemas.openxmlformats.org/spreadsheetml/2006/main" count="30" uniqueCount="26">
  <si>
    <t>Starting Balance</t>
  </si>
  <si>
    <t>Interest Rate</t>
  </si>
  <si>
    <t>Start Date</t>
  </si>
  <si>
    <t>Federal Direct Subsidized</t>
  </si>
  <si>
    <t>Federal Direct Unsubsidized</t>
  </si>
  <si>
    <t>Federal PLUS Loan</t>
  </si>
  <si>
    <t>Loan Type</t>
  </si>
  <si>
    <t>Loan Servicer</t>
  </si>
  <si>
    <t>ID</t>
  </si>
  <si>
    <t>Date</t>
  </si>
  <si>
    <t>Payment Amount</t>
  </si>
  <si>
    <t>Interest Accrued</t>
  </si>
  <si>
    <t>Principal Paid</t>
  </si>
  <si>
    <t>Remaining Balance</t>
  </si>
  <si>
    <t>Since Last Payment</t>
  </si>
  <si>
    <t>PAYMENTS RECORDS</t>
  </si>
  <si>
    <t>LOANS PORTFOLIO</t>
  </si>
  <si>
    <t>START DEBT</t>
  </si>
  <si>
    <t>CURRENT DEBT</t>
  </si>
  <si>
    <t>STUDENT LOAN #3</t>
  </si>
  <si>
    <t>Current Balance</t>
  </si>
  <si>
    <t>Paid</t>
  </si>
  <si>
    <t>TOTAL</t>
  </si>
  <si>
    <t>***</t>
  </si>
  <si>
    <t>THERMOMETER</t>
  </si>
  <si>
    <t>STUDENT LOAN
DEBT TRACKER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</si>
</sst>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"/>
    <numFmt numFmtId="165" formatCode="&quot;$&quot;#,##0.00"/>
    <numFmt numFmtId="166" formatCode="0\ &quot;(days)&quot;"/>
    <numFmt numFmtId="168" formatCode="0.0"/>
  </numFmts>
  <fonts count="13" x14ac:knownFonts="1">
    <font>
      <sz val="8"/>
      <color theme="1"/>
      <name val="Arial Narrow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b/>
      <sz val="8"/>
      <color theme="0"/>
      <name val="Arial"/>
      <family val="2"/>
    </font>
    <font>
      <b/>
      <sz val="6"/>
      <color theme="1"/>
      <name val="Arial"/>
      <family val="2"/>
    </font>
    <font>
      <b/>
      <sz val="6"/>
      <color theme="0"/>
      <name val="Arial"/>
      <family val="2"/>
    </font>
    <font>
      <b/>
      <sz val="11"/>
      <color rgb="FF23373E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23373E"/>
      <name val="Arial"/>
      <family val="2"/>
    </font>
    <font>
      <sz val="10"/>
      <color theme="1"/>
      <name val="Arial Narrow"/>
      <family val="2"/>
    </font>
    <font>
      <b/>
      <sz val="18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0" fontId="9" fillId="0" borderId="0"/>
  </cellStyleXfs>
  <cellXfs count="92">
    <xf numFmtId="0" fontId="0" fillId="0" borderId="0" xfId="0"/>
    <xf numFmtId="0" fontId="1" fillId="0" borderId="0" xfId="0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6" fontId="1" fillId="3" borderId="1" xfId="0" applyNumberFormat="1" applyFont="1" applyFill="1" applyBorder="1" applyAlignment="1">
      <alignment horizontal="center" vertical="center" wrapText="1"/>
    </xf>
    <xf numFmtId="165" fontId="1" fillId="3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165" fontId="1" fillId="3" borderId="5" xfId="0" applyNumberFormat="1" applyFont="1" applyFill="1" applyBorder="1" applyAlignment="1">
      <alignment horizontal="center" vertical="center" wrapText="1"/>
    </xf>
    <xf numFmtId="165" fontId="1" fillId="3" borderId="7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4" fontId="1" fillId="0" borderId="7" xfId="0" applyNumberFormat="1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0" fontId="1" fillId="0" borderId="14" xfId="0" applyNumberFormat="1" applyFont="1" applyBorder="1" applyAlignment="1">
      <alignment horizontal="center" vertical="center" wrapText="1"/>
    </xf>
    <xf numFmtId="165" fontId="1" fillId="3" borderId="14" xfId="0" applyNumberFormat="1" applyFont="1" applyFill="1" applyBorder="1" applyAlignment="1">
      <alignment horizontal="center" vertical="center" wrapText="1"/>
    </xf>
    <xf numFmtId="165" fontId="7" fillId="2" borderId="21" xfId="0" applyNumberFormat="1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14" fontId="1" fillId="3" borderId="7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3" borderId="24" xfId="0" applyFont="1" applyFill="1" applyBorder="1" applyAlignment="1">
      <alignment horizontal="center" vertical="center" wrapText="1"/>
    </xf>
    <xf numFmtId="14" fontId="1" fillId="3" borderId="25" xfId="0" applyNumberFormat="1" applyFont="1" applyFill="1" applyBorder="1" applyAlignment="1">
      <alignment horizontal="center" vertical="center" wrapText="1"/>
    </xf>
    <xf numFmtId="165" fontId="1" fillId="3" borderId="25" xfId="0" applyNumberFormat="1" applyFont="1" applyFill="1" applyBorder="1" applyAlignment="1">
      <alignment horizontal="center" vertical="center" wrapText="1"/>
    </xf>
    <xf numFmtId="166" fontId="1" fillId="3" borderId="25" xfId="0" applyNumberFormat="1" applyFont="1" applyFill="1" applyBorder="1" applyAlignment="1">
      <alignment horizontal="center" vertical="center" wrapText="1"/>
    </xf>
    <xf numFmtId="165" fontId="1" fillId="3" borderId="26" xfId="0" applyNumberFormat="1" applyFont="1" applyFill="1" applyBorder="1" applyAlignment="1">
      <alignment horizontal="center" vertical="center" wrapText="1"/>
    </xf>
    <xf numFmtId="166" fontId="1" fillId="3" borderId="7" xfId="0" applyNumberFormat="1" applyFont="1" applyFill="1" applyBorder="1" applyAlignment="1">
      <alignment horizontal="center" vertical="center" wrapText="1"/>
    </xf>
    <xf numFmtId="165" fontId="1" fillId="3" borderId="27" xfId="0" applyNumberFormat="1" applyFont="1" applyFill="1" applyBorder="1" applyAlignment="1">
      <alignment horizontal="center" vertical="center" wrapText="1"/>
    </xf>
    <xf numFmtId="165" fontId="1" fillId="3" borderId="8" xfId="0" applyNumberFormat="1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9" fontId="11" fillId="2" borderId="1" xfId="0" applyNumberFormat="1" applyFont="1" applyFill="1" applyBorder="1" applyAlignment="1">
      <alignment horizontal="center" vertical="center"/>
    </xf>
    <xf numFmtId="165" fontId="7" fillId="2" borderId="22" xfId="0" applyNumberFormat="1" applyFont="1" applyFill="1" applyBorder="1" applyAlignment="1">
      <alignment horizontal="center" vertical="center"/>
    </xf>
    <xf numFmtId="165" fontId="7" fillId="2" borderId="23" xfId="0" applyNumberFormat="1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8" fontId="1" fillId="0" borderId="14" xfId="0" applyNumberFormat="1" applyFont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1" fillId="6" borderId="28" xfId="0" applyFont="1" applyFill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12" fillId="5" borderId="29" xfId="0" applyFont="1" applyFill="1" applyBorder="1" applyAlignment="1">
      <alignment horizontal="left" vertical="center" wrapText="1"/>
    </xf>
    <xf numFmtId="0" fontId="1" fillId="6" borderId="29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6" borderId="30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2" fillId="5" borderId="0" xfId="0" applyFont="1" applyFill="1" applyBorder="1" applyAlignment="1">
      <alignment horizontal="left" vertical="center" wrapText="1"/>
    </xf>
    <xf numFmtId="0" fontId="1" fillId="6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3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5" fontId="1" fillId="3" borderId="0" xfId="0" applyNumberFormat="1" applyFont="1" applyFill="1" applyBorder="1" applyAlignment="1">
      <alignment horizontal="center" vertical="center" wrapText="1"/>
    </xf>
    <xf numFmtId="165" fontId="1" fillId="3" borderId="0" xfId="0" applyNumberFormat="1" applyFont="1" applyFill="1" applyBorder="1" applyAlignment="1">
      <alignment vertical="center" wrapText="1"/>
    </xf>
    <xf numFmtId="165" fontId="1" fillId="3" borderId="31" xfId="0" applyNumberFormat="1" applyFont="1" applyFill="1" applyBorder="1" applyAlignment="1">
      <alignment horizontal="center" vertical="center" wrapText="1"/>
    </xf>
    <xf numFmtId="165" fontId="6" fillId="4" borderId="0" xfId="0" applyNumberFormat="1" applyFont="1" applyFill="1" applyBorder="1" applyAlignment="1">
      <alignment horizontal="center" vertical="center" wrapText="1"/>
    </xf>
    <xf numFmtId="165" fontId="6" fillId="4" borderId="31" xfId="0" applyNumberFormat="1" applyFont="1" applyFill="1" applyBorder="1" applyAlignment="1">
      <alignment horizontal="center" vertical="center" wrapText="1"/>
    </xf>
    <xf numFmtId="165" fontId="1" fillId="2" borderId="0" xfId="0" applyNumberFormat="1" applyFont="1" applyFill="1" applyBorder="1" applyAlignment="1">
      <alignment vertical="center" wrapText="1"/>
    </xf>
    <xf numFmtId="165" fontId="1" fillId="2" borderId="3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" fillId="3" borderId="32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</cellXfs>
  <cellStyles count="3">
    <cellStyle name="Hyperlink 2" xfId="1"/>
    <cellStyle name="Normal" xfId="0" builtinId="0"/>
    <cellStyle name="Normal 2" xfId="2"/>
  </cellStyles>
  <dxfs count="6">
    <dxf>
      <fill>
        <patternFill>
          <bgColor rgb="FFB3D9CC"/>
        </patternFill>
      </fill>
    </dxf>
    <dxf>
      <fill>
        <patternFill>
          <bgColor rgb="FFF2C9B3"/>
        </patternFill>
      </fill>
    </dxf>
    <dxf>
      <fill>
        <patternFill>
          <bgColor rgb="FFC9C9F2"/>
        </patternFill>
      </fill>
    </dxf>
    <dxf>
      <fill>
        <patternFill>
          <bgColor rgb="FFC9C9F2"/>
        </patternFill>
      </fill>
    </dxf>
    <dxf>
      <fill>
        <patternFill>
          <bgColor rgb="FFF2C9B3"/>
        </patternFill>
      </fill>
    </dxf>
    <dxf>
      <fill>
        <patternFill>
          <bgColor rgb="FFB3D9CC"/>
        </patternFill>
      </fill>
    </dxf>
  </dxfs>
  <tableStyles count="0" defaultTableStyle="TableStyleMedium2" defaultPivotStyle="PivotStyleLight16"/>
  <colors>
    <mruColors>
      <color rgb="FFC9C9F2"/>
      <color rgb="FFB3D9CC"/>
      <color rgb="FFF2C9B3"/>
      <color rgb="FF719EB3"/>
      <color rgb="FF23373E"/>
      <color rgb="FF364C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054473752479555E-2"/>
          <c:y val="1.9360272568246868E-2"/>
          <c:w val="0.9498910524950408"/>
          <c:h val="0.951599318579382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3D9CC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64C-424B-9065-300C7C97C143}"/>
              </c:ext>
            </c:extLst>
          </c:dPt>
          <c:dPt>
            <c:idx val="1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64C-424B-9065-300C7C97C143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Helper!$C$6:$C$7</c:f>
              <c:numCache>
                <c:formatCode>"$"#,##0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64C-424B-9065-300C7C97C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axId val="61595648"/>
        <c:axId val="34212096"/>
      </c:barChart>
      <c:catAx>
        <c:axId val="61595648"/>
        <c:scaling>
          <c:orientation val="minMax"/>
        </c:scaling>
        <c:delete val="1"/>
        <c:axPos val="b"/>
        <c:majorTickMark val="none"/>
        <c:minorTickMark val="none"/>
        <c:tickLblPos val="nextTo"/>
        <c:crossAx val="34212096"/>
        <c:crosses val="autoZero"/>
        <c:auto val="1"/>
        <c:lblAlgn val="ctr"/>
        <c:lblOffset val="100"/>
        <c:noMultiLvlLbl val="0"/>
      </c:catAx>
      <c:valAx>
        <c:axId val="34212096"/>
        <c:scaling>
          <c:orientation val="minMax"/>
        </c:scaling>
        <c:delete val="1"/>
        <c:axPos val="l"/>
        <c:numFmt formatCode="&quot;$&quot;#,##0" sourceLinked="1"/>
        <c:majorTickMark val="none"/>
        <c:minorTickMark val="none"/>
        <c:tickLblPos val="nextTo"/>
        <c:crossAx val="6159564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054473752479555E-2"/>
          <c:y val="1.9360272568246868E-2"/>
          <c:w val="0.9498910524950408"/>
          <c:h val="0.9515993185793828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C9C9F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058-408E-B948-3CD3881EB4A6}"/>
              </c:ext>
            </c:extLst>
          </c:dPt>
          <c:dPt>
            <c:idx val="1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058-408E-B948-3CD3881EB4A6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6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Helper!$E$6:$E$7</c:f>
              <c:numCache>
                <c:formatCode>"$"#,##0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7058-408E-B948-3CD3881EB4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axId val="61596672"/>
        <c:axId val="34213824"/>
      </c:barChart>
      <c:catAx>
        <c:axId val="61596672"/>
        <c:scaling>
          <c:orientation val="minMax"/>
        </c:scaling>
        <c:delete val="1"/>
        <c:axPos val="b"/>
        <c:majorTickMark val="none"/>
        <c:minorTickMark val="none"/>
        <c:tickLblPos val="nextTo"/>
        <c:crossAx val="34213824"/>
        <c:crosses val="autoZero"/>
        <c:auto val="1"/>
        <c:lblAlgn val="ctr"/>
        <c:lblOffset val="100"/>
        <c:noMultiLvlLbl val="0"/>
      </c:catAx>
      <c:valAx>
        <c:axId val="34213824"/>
        <c:scaling>
          <c:orientation val="minMax"/>
        </c:scaling>
        <c:delete val="1"/>
        <c:axPos val="l"/>
        <c:numFmt formatCode="&quot;$&quot;#,##0" sourceLinked="1"/>
        <c:majorTickMark val="none"/>
        <c:minorTickMark val="none"/>
        <c:tickLblPos val="nextTo"/>
        <c:crossAx val="6159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8889</xdr:colOff>
      <xdr:row>27</xdr:row>
      <xdr:rowOff>40078</xdr:rowOff>
    </xdr:from>
    <xdr:to>
      <xdr:col>10</xdr:col>
      <xdr:colOff>215590</xdr:colOff>
      <xdr:row>28</xdr:row>
      <xdr:rowOff>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xmlns="" id="{12B5D34D-C219-4045-A758-FA662253D3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8889</xdr:colOff>
      <xdr:row>31</xdr:row>
      <xdr:rowOff>40078</xdr:rowOff>
    </xdr:from>
    <xdr:to>
      <xdr:col>10</xdr:col>
      <xdr:colOff>215590</xdr:colOff>
      <xdr:row>37</xdr:row>
      <xdr:rowOff>141248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xmlns="" id="{8BD4B28F-A2B3-4D4E-BC09-3B601D36E3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abSelected="1" zoomScaleNormal="100" workbookViewId="0">
      <selection activeCell="O20" sqref="O20"/>
    </sheetView>
  </sheetViews>
  <sheetFormatPr defaultColWidth="9.3984375" defaultRowHeight="13.9" customHeight="1" x14ac:dyDescent="0.25"/>
  <cols>
    <col min="1" max="1" width="4.796875" style="1" customWidth="1"/>
    <col min="2" max="2" width="7.59765625" style="1" customWidth="1"/>
    <col min="3" max="4" width="17.3984375" style="1" customWidth="1"/>
    <col min="5" max="5" width="18.19921875" style="1" customWidth="1"/>
    <col min="6" max="6" width="17.19921875" style="1" customWidth="1"/>
    <col min="7" max="7" width="19" style="1" customWidth="1"/>
    <col min="8" max="8" width="23.796875" style="1" customWidth="1"/>
    <col min="9" max="9" width="1.796875" style="1" customWidth="1"/>
    <col min="10" max="10" width="16" style="1" customWidth="1"/>
    <col min="11" max="11" width="0.3984375" style="1" customWidth="1"/>
    <col min="12" max="12" width="5.796875" style="1" customWidth="1"/>
    <col min="13" max="16384" width="9.3984375" style="1"/>
  </cols>
  <sheetData>
    <row r="1" spans="1:12" ht="13.9" customHeight="1" thickBot="1" x14ac:dyDescent="0.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3.9" customHeight="1" thickBot="1" x14ac:dyDescent="0.3">
      <c r="A2" s="3"/>
      <c r="B2" s="64"/>
      <c r="C2" s="65"/>
      <c r="D2" s="66" t="s">
        <v>25</v>
      </c>
      <c r="E2" s="66"/>
      <c r="F2" s="66"/>
      <c r="G2" s="67"/>
      <c r="H2" s="58" t="s">
        <v>17</v>
      </c>
      <c r="I2" s="68"/>
      <c r="J2" s="59" t="s">
        <v>18</v>
      </c>
      <c r="K2" s="60"/>
      <c r="L2" s="3"/>
    </row>
    <row r="3" spans="1:12" ht="31.15" customHeight="1" thickBot="1" x14ac:dyDescent="0.3">
      <c r="A3" s="3"/>
      <c r="B3" s="69"/>
      <c r="C3" s="70"/>
      <c r="D3" s="71"/>
      <c r="E3" s="71"/>
      <c r="F3" s="71"/>
      <c r="G3" s="72"/>
      <c r="H3" s="20">
        <f>SUM(E7:E9)</f>
        <v>0</v>
      </c>
      <c r="I3" s="73"/>
      <c r="J3" s="37" t="e" cm="1">
        <f t="array" ref="J3">Debt1+Debt2+Debt3</f>
        <v>#REF!</v>
      </c>
      <c r="K3" s="38"/>
      <c r="L3" s="3"/>
    </row>
    <row r="4" spans="1:12" ht="13.9" customHeight="1" thickBot="1" x14ac:dyDescent="0.3">
      <c r="A4" s="3"/>
      <c r="B4" s="74"/>
      <c r="C4" s="73"/>
      <c r="D4" s="73"/>
      <c r="E4" s="73"/>
      <c r="F4" s="73"/>
      <c r="G4" s="73"/>
      <c r="H4" s="73"/>
      <c r="I4" s="73"/>
      <c r="J4" s="73"/>
      <c r="K4" s="75"/>
      <c r="L4" s="3"/>
    </row>
    <row r="5" spans="1:12" ht="16.149999999999999" customHeight="1" thickBot="1" x14ac:dyDescent="0.3">
      <c r="A5" s="3"/>
      <c r="B5" s="61" t="s">
        <v>16</v>
      </c>
      <c r="C5" s="62"/>
      <c r="D5" s="62"/>
      <c r="E5" s="62"/>
      <c r="F5" s="62"/>
      <c r="G5" s="62"/>
      <c r="H5" s="62"/>
      <c r="I5" s="62"/>
      <c r="J5" s="62"/>
      <c r="K5" s="63"/>
      <c r="L5" s="3"/>
    </row>
    <row r="6" spans="1:12" ht="29.45" customHeight="1" thickBot="1" x14ac:dyDescent="0.3">
      <c r="A6" s="3"/>
      <c r="B6" s="21" t="s">
        <v>8</v>
      </c>
      <c r="C6" s="47" t="s">
        <v>6</v>
      </c>
      <c r="D6" s="48"/>
      <c r="E6" s="34" t="s">
        <v>0</v>
      </c>
      <c r="F6" s="34" t="s">
        <v>1</v>
      </c>
      <c r="G6" s="34" t="s">
        <v>2</v>
      </c>
      <c r="H6" s="39" t="s">
        <v>7</v>
      </c>
      <c r="I6" s="39"/>
      <c r="J6" s="39"/>
      <c r="K6" s="40"/>
      <c r="L6" s="4"/>
    </row>
    <row r="7" spans="1:12" ht="13.9" customHeight="1" x14ac:dyDescent="0.25">
      <c r="A7" s="3"/>
      <c r="B7" s="16">
        <v>1</v>
      </c>
      <c r="C7" s="49"/>
      <c r="D7" s="50"/>
      <c r="E7" s="17">
        <v>0</v>
      </c>
      <c r="F7" s="18">
        <v>0</v>
      </c>
      <c r="G7" s="57">
        <v>0</v>
      </c>
      <c r="H7" s="41"/>
      <c r="I7" s="41"/>
      <c r="J7" s="41"/>
      <c r="K7" s="42"/>
      <c r="L7" s="9"/>
    </row>
    <row r="8" spans="1:12" ht="13.9" customHeight="1" x14ac:dyDescent="0.25">
      <c r="A8" s="3"/>
      <c r="B8" s="13">
        <v>2</v>
      </c>
      <c r="C8" s="51"/>
      <c r="D8" s="52"/>
      <c r="E8" s="2">
        <v>0</v>
      </c>
      <c r="F8" s="18">
        <v>0</v>
      </c>
      <c r="G8" s="57">
        <v>0</v>
      </c>
      <c r="H8" s="43"/>
      <c r="I8" s="43"/>
      <c r="J8" s="43"/>
      <c r="K8" s="44"/>
      <c r="L8" s="9"/>
    </row>
    <row r="9" spans="1:12" ht="13.9" customHeight="1" thickBot="1" x14ac:dyDescent="0.3">
      <c r="A9" s="3"/>
      <c r="B9" s="14">
        <v>3</v>
      </c>
      <c r="C9" s="53"/>
      <c r="D9" s="54"/>
      <c r="E9" s="15">
        <v>0</v>
      </c>
      <c r="F9" s="18">
        <v>0</v>
      </c>
      <c r="G9" s="57">
        <v>0</v>
      </c>
      <c r="H9" s="45"/>
      <c r="I9" s="45"/>
      <c r="J9" s="45"/>
      <c r="K9" s="46"/>
      <c r="L9" s="9"/>
    </row>
    <row r="10" spans="1:12" ht="13.9" customHeight="1" thickBot="1" x14ac:dyDescent="0.3">
      <c r="A10" s="3"/>
      <c r="B10" s="74"/>
      <c r="C10" s="73"/>
      <c r="D10" s="73"/>
      <c r="E10" s="73"/>
      <c r="F10" s="73"/>
      <c r="G10" s="73"/>
      <c r="H10" s="73"/>
      <c r="I10" s="73"/>
      <c r="J10" s="73"/>
      <c r="K10" s="75"/>
      <c r="L10" s="3"/>
    </row>
    <row r="11" spans="1:12" ht="16.149999999999999" customHeight="1" thickBot="1" x14ac:dyDescent="0.3">
      <c r="A11" s="3"/>
      <c r="B11" s="61" t="s">
        <v>15</v>
      </c>
      <c r="C11" s="62"/>
      <c r="D11" s="62"/>
      <c r="E11" s="62"/>
      <c r="F11" s="62"/>
      <c r="G11" s="62"/>
      <c r="H11" s="63"/>
      <c r="I11" s="73"/>
      <c r="J11" s="73"/>
      <c r="K11" s="75"/>
      <c r="L11" s="3"/>
    </row>
    <row r="12" spans="1:12" ht="28.9" customHeight="1" thickBot="1" x14ac:dyDescent="0.3">
      <c r="A12" s="3"/>
      <c r="B12" s="21" t="s">
        <v>8</v>
      </c>
      <c r="C12" s="34" t="s">
        <v>9</v>
      </c>
      <c r="D12" s="34" t="s">
        <v>10</v>
      </c>
      <c r="E12" s="34" t="s">
        <v>14</v>
      </c>
      <c r="F12" s="34" t="s">
        <v>11</v>
      </c>
      <c r="G12" s="34" t="s">
        <v>12</v>
      </c>
      <c r="H12" s="35" t="s">
        <v>13</v>
      </c>
      <c r="I12" s="76"/>
      <c r="J12" s="76"/>
      <c r="K12" s="77"/>
      <c r="L12" s="4"/>
    </row>
    <row r="13" spans="1:12" ht="13.9" customHeight="1" x14ac:dyDescent="0.25">
      <c r="A13" s="3"/>
      <c r="B13" s="26"/>
      <c r="C13" s="27"/>
      <c r="D13" s="28"/>
      <c r="E13" s="29" t="str">
        <f>IF(OR(B13="",C13=""),"", C13 - INDEX($G$7:$G$9, MATCH(B13,$B$7:$B$9,0)))</f>
        <v/>
      </c>
      <c r="F13" s="28" t="str">
        <f>IF(OR(B13="",C13=""),"",
   ROUND(INDEX($E$7:$E$9,MATCH(B13,$B$7:$B$9,0))
         * INDEX($F$7:$F$9,MATCH(B13,$B$7:$B$9,0)) / 365*E13,2))</f>
        <v/>
      </c>
      <c r="G13" s="28" t="str">
        <f>IF(OR(D13="",F13=""),"", D13 - F13)</f>
        <v/>
      </c>
      <c r="H13" s="30" t="str">
        <f>IF(OR(B13="",D13=""),"",
   INDEX($E$7:$E$9,MATCH(B13,$B$7:$B$9,0)) - G13
)</f>
        <v/>
      </c>
      <c r="I13" s="78"/>
      <c r="J13" s="79"/>
      <c r="K13" s="80"/>
      <c r="L13" s="8"/>
    </row>
    <row r="14" spans="1:12" ht="13.9" customHeight="1" x14ac:dyDescent="0.25">
      <c r="A14" s="3"/>
      <c r="B14" s="10"/>
      <c r="C14" s="5"/>
      <c r="D14" s="6"/>
      <c r="E14" s="7" t="str">
        <f>IF(OR(B14="",C14=""),"",
   IF(COUNTIFS($B$13:B13,B14),
      C14 - _xlfn.MAXIFS($C$13:C13,$B$13:B13,B14),
      C14 - INDEX($G$7:$G$9,MATCH(B14,$B$7:$B$9,0))
   )
)</f>
        <v/>
      </c>
      <c r="F14" s="6" t="str" cm="1">
        <f t="array" ref="F14">IF(OR(B14="",C14=""),"",
   ROUND(
      (
         IF(
            COUNTIFS($B$13:B13,B14),
            LOOKUP(2,1/($B$13:B13=B14),$H$13:H13),
            INDEX($E$7:$E$9,MATCH(B14,$B$7:$B$9,0))
         )
         * INDEX($F$7:$F$9,MATCH(B14,$B$7:$B$9,0))/365
         * E14
      ),
      2
   )
)</f>
        <v/>
      </c>
      <c r="G14" s="19" t="str">
        <f t="shared" ref="G14:G39" si="0">IF(OR(D14="",F14=""),"", D14 - F14)</f>
        <v/>
      </c>
      <c r="H14" s="11" t="str" cm="1">
        <f t="array" ref="H14">IF(OR(B14="",D14=""),"",
   IF(
      COUNTIFS($B$13:B13,B14),
      LOOKUP(2,1/($B$13:B13=B14),$H$13:H13) - G14,
      INDEX($E$7:$E$9,MATCH(B14,$B$7:$B$9,0)) - G14
   )
)</f>
        <v/>
      </c>
      <c r="I14" s="78"/>
      <c r="J14" s="79"/>
      <c r="K14" s="80"/>
      <c r="L14" s="8"/>
    </row>
    <row r="15" spans="1:12" ht="13.9" customHeight="1" x14ac:dyDescent="0.25">
      <c r="A15" s="3"/>
      <c r="B15" s="10"/>
      <c r="C15" s="5"/>
      <c r="D15" s="6"/>
      <c r="E15" s="7" t="str">
        <f>IF(OR(B15="",C15=""),"",
   IF(COUNTIFS($B$13:B14,B15),
      C15 - _xlfn.MAXIFS($C$13:C14,$B$13:B14,B15),
      C15 - INDEX($G$7:$G$9,MATCH(B15,$B$7:$B$9,0))
   )
)</f>
        <v/>
      </c>
      <c r="F15" s="6" t="str" cm="1">
        <f t="array" ref="F15">IF(OR(B15="",C15=""),"",
   ROUND(
      (
         IF(
            COUNTIFS($B$13:B14,B15),
            LOOKUP(2,1/($B$13:B14=B15),$H$13:H14),
            INDEX($E$7:$E$9,MATCH(B15,$B$7:$B$9,0))
         )
         * INDEX($F$7:$F$9,MATCH(B15,$B$7:$B$9,0))/365
         * E15
      ),
      2
   )
)</f>
        <v/>
      </c>
      <c r="G15" s="19" t="str">
        <f t="shared" si="0"/>
        <v/>
      </c>
      <c r="H15" s="11" t="str" cm="1">
        <f t="array" ref="H15">IF(OR(B15="",D15=""),"",
   IF(
      COUNTIFS($B$13:B14,B15),
      LOOKUP(2,1/($B$13:B14=B15),$H$13:H14) - G15,
      INDEX($E$7:$E$9,MATCH(B15,$B$7:$B$9,0)) - G15
   )
)</f>
        <v/>
      </c>
      <c r="I15" s="78"/>
      <c r="J15" s="79"/>
      <c r="K15" s="80"/>
      <c r="L15" s="8"/>
    </row>
    <row r="16" spans="1:12" ht="13.9" customHeight="1" x14ac:dyDescent="0.25">
      <c r="A16" s="3"/>
      <c r="B16" s="10"/>
      <c r="C16" s="5"/>
      <c r="D16" s="6"/>
      <c r="E16" s="7" t="str">
        <f>IF(OR(B16="",C16=""),"",
   IF(COUNTIFS($B$13:B15,B16),
      C16 - _xlfn.MAXIFS($C$13:C15,$B$13:B15,B16),
      C16 - INDEX($G$7:$G$9,MATCH(B16,$B$7:$B$9,0))
   )
)</f>
        <v/>
      </c>
      <c r="F16" s="6" t="str" cm="1">
        <f t="array" ref="F16">IF(OR(B16="",C16=""),"",
   ROUND(
      (
         IF(
            COUNTIFS($B$13:B15,B16),
            LOOKUP(2,1/($B$13:B15=B16),$H$13:H15),
            INDEX($E$7:$E$9,MATCH(B16,$B$7:$B$9,0))
         )
         * INDEX($F$7:$F$9,MATCH(B16,$B$7:$B$9,0))/365
         * E16
      ),
      2
   )
)</f>
        <v/>
      </c>
      <c r="G16" s="19" t="str">
        <f t="shared" si="0"/>
        <v/>
      </c>
      <c r="H16" s="11" t="str" cm="1">
        <f t="array" ref="H16">IF(OR(B16="",D16=""),"",
   IF(
      COUNTIFS($B$13:B15,B16),
      LOOKUP(2,1/($B$13:B15=B16),$H$13:H15) - G16,
      INDEX($E$7:$E$9,MATCH(B16,$B$7:$B$9,0)) - G16
   )
)</f>
        <v/>
      </c>
      <c r="I16" s="78"/>
      <c r="J16" s="79"/>
      <c r="K16" s="80"/>
      <c r="L16" s="8"/>
    </row>
    <row r="17" spans="1:12" ht="13.9" customHeight="1" x14ac:dyDescent="0.25">
      <c r="A17" s="3"/>
      <c r="B17" s="10"/>
      <c r="C17" s="5"/>
      <c r="D17" s="6"/>
      <c r="E17" s="7" t="str">
        <f>IF(OR(B17="",C17=""),"",
   IF(COUNTIFS($B$13:B16,B17),
      C17 - _xlfn.MAXIFS($C$13:C16,$B$13:B16,B17),
      C17 - INDEX($G$7:$G$9,MATCH(B17,$B$7:$B$9,0))
   )
)</f>
        <v/>
      </c>
      <c r="F17" s="6" t="str" cm="1">
        <f t="array" ref="F17">IF(OR(B17="",C17=""),"",
   ROUND(
      (
         IF(
            COUNTIFS($B$13:B16,B17),
            LOOKUP(2,1/($B$13:B16=B17),$H$13:H16),
            INDEX($E$7:$E$9,MATCH(B17,$B$7:$B$9,0))
         )
         * INDEX($F$7:$F$9,MATCH(B17,$B$7:$B$9,0))/365
         * E17
      ),
      2
   )
)</f>
        <v/>
      </c>
      <c r="G17" s="19" t="str">
        <f t="shared" si="0"/>
        <v/>
      </c>
      <c r="H17" s="11" t="str" cm="1">
        <f t="array" ref="H17">IF(OR(B17="",D17=""),"",
   IF(
      COUNTIFS($B$13:B16,B17),
      LOOKUP(2,1/($B$13:B16=B17),$H$13:H16) - G17,
      INDEX($E$7:$E$9,MATCH(B17,$B$7:$B$9,0)) - G17
   )
)</f>
        <v/>
      </c>
      <c r="I17" s="78"/>
      <c r="J17" s="79"/>
      <c r="K17" s="80"/>
      <c r="L17" s="8"/>
    </row>
    <row r="18" spans="1:12" ht="13.9" customHeight="1" x14ac:dyDescent="0.25">
      <c r="A18" s="3"/>
      <c r="B18" s="10"/>
      <c r="C18" s="5"/>
      <c r="D18" s="6"/>
      <c r="E18" s="7" t="str">
        <f>IF(OR(B18="",C18=""),"",
   IF(COUNTIFS($B$13:B17,B18),
      C18 - _xlfn.MAXIFS($C$13:C17,$B$13:B17,B18),
      C18 - INDEX($G$7:$G$9,MATCH(B18,$B$7:$B$9,0))
   )
)</f>
        <v/>
      </c>
      <c r="F18" s="6" t="str" cm="1">
        <f t="array" ref="F18">IF(OR(B18="",C18=""),"",
   ROUND(
      (
         IF(
            COUNTIFS($B$13:B17,B18),
            LOOKUP(2,1/($B$13:B17=B18),$H$13:H17),
            INDEX($E$7:$E$9,MATCH(B18,$B$7:$B$9,0))
         )
         * INDEX($F$7:$F$9,MATCH(B18,$B$7:$B$9,0))/365
         * E18
      ),
      2
   )
)</f>
        <v/>
      </c>
      <c r="G18" s="19" t="str">
        <f t="shared" si="0"/>
        <v/>
      </c>
      <c r="H18" s="11" t="str" cm="1">
        <f t="array" ref="H18">IF(OR(B18="",D18=""),"",
   IF(
      COUNTIFS($B$13:B17,B18),
      LOOKUP(2,1/($B$13:B17=B18),$H$13:H17) - G18,
      INDEX($E$7:$E$9,MATCH(B18,$B$7:$B$9,0)) - G18
   )
)</f>
        <v/>
      </c>
      <c r="I18" s="78"/>
      <c r="J18" s="79"/>
      <c r="K18" s="80"/>
      <c r="L18" s="8"/>
    </row>
    <row r="19" spans="1:12" ht="13.9" customHeight="1" x14ac:dyDescent="0.25">
      <c r="A19" s="3"/>
      <c r="B19" s="10"/>
      <c r="C19" s="5"/>
      <c r="D19" s="6"/>
      <c r="E19" s="7" t="str">
        <f>IF(OR(B19="",C19=""),"",
   IF(COUNTIFS($B$13:B18,B19),
      C19 - _xlfn.MAXIFS($C$13:C18,$B$13:B18,B19),
      C19 - INDEX($G$7:$G$9,MATCH(B19,$B$7:$B$9,0))
   )
)</f>
        <v/>
      </c>
      <c r="F19" s="6" t="str" cm="1">
        <f t="array" ref="F19">IF(OR(B19="",C19=""),"",
   ROUND(
      (
         IF(
            COUNTIFS($B$13:B18,B19),
            LOOKUP(2,1/($B$13:B18=B19),$H$13:H18),
            INDEX($E$7:$E$9,MATCH(B19,$B$7:$B$9,0))
         )
         * INDEX($F$7:$F$9,MATCH(B19,$B$7:$B$9,0))/365
         * E19
      ),
      2
   )
)</f>
        <v/>
      </c>
      <c r="G19" s="19" t="str">
        <f t="shared" si="0"/>
        <v/>
      </c>
      <c r="H19" s="11" t="str" cm="1">
        <f t="array" ref="H19">IF(OR(B19="",D19=""),"",
   IF(
      COUNTIFS($B$13:B18,B19),
      LOOKUP(2,1/($B$13:B18=B19),$H$13:H18) - G19,
      INDEX($E$7:$E$9,MATCH(B19,$B$7:$B$9,0)) - G19
   )
)</f>
        <v/>
      </c>
      <c r="I19" s="78"/>
      <c r="J19" s="79"/>
      <c r="K19" s="80"/>
      <c r="L19" s="8"/>
    </row>
    <row r="20" spans="1:12" ht="13.9" customHeight="1" x14ac:dyDescent="0.25">
      <c r="A20" s="3"/>
      <c r="B20" s="10"/>
      <c r="C20" s="5"/>
      <c r="D20" s="6"/>
      <c r="E20" s="7" t="str">
        <f>IF(OR(B20="",C20=""),"",
   IF(COUNTIFS($B$13:B19,B20),
      C20 - _xlfn.MAXIFS($C$13:C19,$B$13:B19,B20),
      C20 - INDEX($G$7:$G$9,MATCH(B20,$B$7:$B$9,0))
   )
)</f>
        <v/>
      </c>
      <c r="F20" s="6" t="str" cm="1">
        <f t="array" ref="F20">IF(OR(B20="",C20=""),"",
   ROUND(
      (
         IF(
            COUNTIFS($B$13:B19,B20),
            LOOKUP(2,1/($B$13:B19=B20),$H$13:H19),
            INDEX($E$7:$E$9,MATCH(B20,$B$7:$B$9,0))
         )
         * INDEX($F$7:$F$9,MATCH(B20,$B$7:$B$9,0))/365
         * E20
      ),
      2
   )
)</f>
        <v/>
      </c>
      <c r="G20" s="19" t="str">
        <f t="shared" si="0"/>
        <v/>
      </c>
      <c r="H20" s="11" t="str" cm="1">
        <f t="array" ref="H20">IF(OR(B20="",D20=""),"",
   IF(
      COUNTIFS($B$13:B19,B20),
      LOOKUP(2,1/($B$13:B19=B20),$H$13:H19) - G20,
      INDEX($E$7:$E$9,MATCH(B20,$B$7:$B$9,0)) - G20
   )
)</f>
        <v/>
      </c>
      <c r="I20" s="78"/>
      <c r="J20" s="79"/>
      <c r="K20" s="80"/>
      <c r="L20" s="8"/>
    </row>
    <row r="21" spans="1:12" ht="13.9" customHeight="1" x14ac:dyDescent="0.25">
      <c r="A21" s="3"/>
      <c r="B21" s="10"/>
      <c r="C21" s="5"/>
      <c r="D21" s="6"/>
      <c r="E21" s="7" t="str">
        <f>IF(OR(B21="",C21=""),"",
   IF(COUNTIFS($B$13:B20,B21),
      C21 - _xlfn.MAXIFS($C$13:C20,$B$13:B20,B21),
      C21 - INDEX($G$7:$G$9,MATCH(B21,$B$7:$B$9,0))
   )
)</f>
        <v/>
      </c>
      <c r="F21" s="6" t="str" cm="1">
        <f t="array" ref="F21">IF(OR(B21="",C21=""),"",
   ROUND(
      (
         IF(
            COUNTIFS($B$13:B20,B21),
            LOOKUP(2,1/($B$13:B20=B21),$H$13:H20),
            INDEX($E$7:$E$9,MATCH(B21,$B$7:$B$9,0))
         )
         * INDEX($F$7:$F$9,MATCH(B21,$B$7:$B$9,0))/365
         * E21
      ),
      2
   )
)</f>
        <v/>
      </c>
      <c r="G21" s="19" t="str">
        <f t="shared" si="0"/>
        <v/>
      </c>
      <c r="H21" s="11" t="str" cm="1">
        <f t="array" ref="H21">IF(OR(B21="",D21=""),"",
   IF(
      COUNTIFS($B$13:B20,B21),
      LOOKUP(2,1/($B$13:B20=B21),$H$13:H20) - G21,
      INDEX($E$7:$E$9,MATCH(B21,$B$7:$B$9,0)) - G21
   )
)</f>
        <v/>
      </c>
      <c r="I21" s="78"/>
      <c r="J21" s="79"/>
      <c r="K21" s="80"/>
      <c r="L21" s="8"/>
    </row>
    <row r="22" spans="1:12" ht="13.9" customHeight="1" x14ac:dyDescent="0.25">
      <c r="A22" s="3"/>
      <c r="B22" s="10"/>
      <c r="C22" s="5"/>
      <c r="D22" s="6"/>
      <c r="E22" s="7" t="str">
        <f>IF(OR(B22="",C22=""),"",
   IF(COUNTIFS($B$13:B21,B22),
      C22 - _xlfn.MAXIFS($C$13:C21,$B$13:B21,B22),
      C22 - INDEX($G$7:$G$9,MATCH(B22,$B$7:$B$9,0))
   )
)</f>
        <v/>
      </c>
      <c r="F22" s="6" t="str" cm="1">
        <f t="array" ref="F22">IF(OR(B22="",C22=""),"",
   ROUND(
      (
         IF(
            COUNTIFS($B$13:B21,B22),
            LOOKUP(2,1/($B$13:B21=B22),$H$13:H21),
            INDEX($E$7:$E$9,MATCH(B22,$B$7:$B$9,0))
         )
         * INDEX($F$7:$F$9,MATCH(B22,$B$7:$B$9,0))/365
         * E22
      ),
      2
   )
)</f>
        <v/>
      </c>
      <c r="G22" s="19" t="str">
        <f t="shared" si="0"/>
        <v/>
      </c>
      <c r="H22" s="11" t="str" cm="1">
        <f t="array" ref="H22">IF(OR(B22="",D22=""),"",
   IF(
      COUNTIFS($B$13:B21,B22),
      LOOKUP(2,1/($B$13:B21=B22),$H$13:H21) - G22,
      INDEX($E$7:$E$9,MATCH(B22,$B$7:$B$9,0)) - G22
   )
)</f>
        <v/>
      </c>
      <c r="I22" s="78"/>
      <c r="J22" s="79"/>
      <c r="K22" s="80"/>
      <c r="L22" s="8"/>
    </row>
    <row r="23" spans="1:12" ht="13.9" customHeight="1" x14ac:dyDescent="0.25">
      <c r="A23" s="3"/>
      <c r="B23" s="10"/>
      <c r="C23" s="5"/>
      <c r="D23" s="6"/>
      <c r="E23" s="7" t="str">
        <f>IF(OR(B23="",C23=""),"",
   IF(COUNTIFS($B$13:B22,B23),
      C23 - _xlfn.MAXIFS($C$13:C22,$B$13:B22,B23),
      C23 - INDEX($G$7:$G$9,MATCH(B23,$B$7:$B$9,0))
   )
)</f>
        <v/>
      </c>
      <c r="F23" s="6" t="str" cm="1">
        <f t="array" ref="F23">IF(OR(B23="",C23=""),"",
   ROUND(
      (
         IF(
            COUNTIFS($B$13:B22,B23),
            LOOKUP(2,1/($B$13:B22=B23),$H$13:H22),
            INDEX($E$7:$E$9,MATCH(B23,$B$7:$B$9,0))
         )
         * INDEX($F$7:$F$9,MATCH(B23,$B$7:$B$9,0))/365
         * E23
      ),
      2
   )
)</f>
        <v/>
      </c>
      <c r="G23" s="19" t="str">
        <f t="shared" si="0"/>
        <v/>
      </c>
      <c r="H23" s="11" t="str" cm="1">
        <f t="array" ref="H23">IF(OR(B23="",D23=""),"",
   IF(
      COUNTIFS($B$13:B22,B23),
      LOOKUP(2,1/($B$13:B22=B23),$H$13:H22) - G23,
      INDEX($E$7:$E$9,MATCH(B23,$B$7:$B$9,0)) - G23
   )
)</f>
        <v/>
      </c>
      <c r="I23" s="78"/>
      <c r="J23" s="79"/>
      <c r="K23" s="80"/>
      <c r="L23" s="8"/>
    </row>
    <row r="24" spans="1:12" ht="13.9" customHeight="1" x14ac:dyDescent="0.25">
      <c r="A24" s="3"/>
      <c r="B24" s="10"/>
      <c r="C24" s="5"/>
      <c r="D24" s="6"/>
      <c r="E24" s="7" t="str">
        <f>IF(OR(B24="",C24=""),"",
   IF(COUNTIFS($B$13:B23,B24),
      C24 - _xlfn.MAXIFS($C$13:C23,$B$13:B23,B24),
      C24 - INDEX($G$7:$G$9,MATCH(B24,$B$7:$B$9,0))
   )
)</f>
        <v/>
      </c>
      <c r="F24" s="6" t="str" cm="1">
        <f t="array" ref="F24">IF(OR(B24="",C24=""),"",
   ROUND(
      (
         IF(
            COUNTIFS($B$13:B23,B24),
            LOOKUP(2,1/($B$13:B23=B24),$H$13:H23),
            INDEX($E$7:$E$9,MATCH(B24,$B$7:$B$9,0))
         )
         * INDEX($F$7:$F$9,MATCH(B24,$B$7:$B$9,0))/365
         * E24
      ),
      2
   )
)</f>
        <v/>
      </c>
      <c r="G24" s="19" t="str">
        <f t="shared" si="0"/>
        <v/>
      </c>
      <c r="H24" s="11" t="str" cm="1">
        <f t="array" ref="H24">IF(OR(B24="",D24=""),"",
   IF(
      COUNTIFS($B$13:B23,B24),
      LOOKUP(2,1/($B$13:B23=B24),$H$13:H23) - G24,
      INDEX($E$7:$E$9,MATCH(B24,$B$7:$B$9,0)) - G24
   )
)</f>
        <v/>
      </c>
      <c r="I24" s="78"/>
      <c r="J24" s="79"/>
      <c r="K24" s="80"/>
      <c r="L24" s="8"/>
    </row>
    <row r="25" spans="1:12" ht="13.9" customHeight="1" x14ac:dyDescent="0.25">
      <c r="A25" s="3"/>
      <c r="B25" s="10"/>
      <c r="C25" s="5"/>
      <c r="D25" s="6"/>
      <c r="E25" s="7" t="str">
        <f>IF(OR(B25="",C25=""),"",
   IF(COUNTIFS($B$13:B24,B25),
      C25 - _xlfn.MAXIFS($C$13:C24,$B$13:B24,B25),
      C25 - INDEX($G$7:$G$9,MATCH(B25,$B$7:$B$9,0))
   )
)</f>
        <v/>
      </c>
      <c r="F25" s="6" t="str" cm="1">
        <f t="array" ref="F25">IF(OR(B25="",C25=""),"",
   ROUND(
      (
         IF(
            COUNTIFS($B$13:B24,B25),
            LOOKUP(2,1/($B$13:B24=B25),$H$13:H24),
            INDEX($E$7:$E$9,MATCH(B25,$B$7:$B$9,0))
         )
         * INDEX($F$7:$F$9,MATCH(B25,$B$7:$B$9,0))/365
         * E25
      ),
      2
   )
)</f>
        <v/>
      </c>
      <c r="G25" s="19" t="str">
        <f t="shared" si="0"/>
        <v/>
      </c>
      <c r="H25" s="11" t="str" cm="1">
        <f t="array" ref="H25">IF(OR(B25="",D25=""),"",
   IF(
      COUNTIFS($B$13:B24,B25),
      LOOKUP(2,1/($B$13:B24=B25),$H$13:H24) - G25,
      INDEX($E$7:$E$9,MATCH(B25,$B$7:$B$9,0)) - G25
   )
)</f>
        <v/>
      </c>
      <c r="I25" s="78"/>
      <c r="J25" s="79"/>
      <c r="K25" s="80"/>
      <c r="L25" s="8"/>
    </row>
    <row r="26" spans="1:12" ht="13.9" customHeight="1" x14ac:dyDescent="0.25">
      <c r="A26" s="3"/>
      <c r="B26" s="10"/>
      <c r="C26" s="5"/>
      <c r="D26" s="6"/>
      <c r="E26" s="7" t="str">
        <f>IF(OR(B26="",C26=""),"",
   IF(COUNTIFS($B$13:B25,B26),
      C26 - _xlfn.MAXIFS($C$13:C25,$B$13:B25,B26),
      C26 - INDEX($G$7:$G$9,MATCH(B26,$B$7:$B$9,0))
   )
)</f>
        <v/>
      </c>
      <c r="F26" s="6" t="str" cm="1">
        <f t="array" ref="F26">IF(OR(B26="",C26=""),"",
   ROUND(
      (
         IF(
            COUNTIFS($B$13:B25,B26),
            LOOKUP(2,1/($B$13:B25=B26),$H$13:H25),
            INDEX($E$7:$E$9,MATCH(B26,$B$7:$B$9,0))
         )
         * INDEX($F$7:$F$9,MATCH(B26,$B$7:$B$9,0))/365
         * E26
      ),
      2
   )
)</f>
        <v/>
      </c>
      <c r="G26" s="19" t="str">
        <f t="shared" si="0"/>
        <v/>
      </c>
      <c r="H26" s="11" t="str" cm="1">
        <f t="array" ref="H26">IF(OR(B26="",D26=""),"",
   IF(
      COUNTIFS($B$13:B25,B26),
      LOOKUP(2,1/($B$13:B25=B26),$H$13:H25) - G26,
      INDEX($E$7:$E$9,MATCH(B26,$B$7:$B$9,0)) - G26
   )
)</f>
        <v/>
      </c>
      <c r="I26" s="78"/>
      <c r="J26" s="79"/>
      <c r="K26" s="80"/>
      <c r="L26" s="8"/>
    </row>
    <row r="27" spans="1:12" ht="13.9" customHeight="1" x14ac:dyDescent="0.25">
      <c r="A27" s="3"/>
      <c r="B27" s="10"/>
      <c r="C27" s="5"/>
      <c r="D27" s="6"/>
      <c r="E27" s="7" t="str">
        <f>IF(OR(B27="",C27=""),"",
   IF(COUNTIFS($B$13:B26,B27),
      C27 - _xlfn.MAXIFS($C$13:C26,$B$13:B26,B27),
      C27 - INDEX($G$7:$G$9,MATCH(B27,$B$7:$B$9,0))
   )
)</f>
        <v/>
      </c>
      <c r="F27" s="6" t="str" cm="1">
        <f t="array" ref="F27">IF(OR(B27="",C27=""),"",
   ROUND(
      (
         IF(
            COUNTIFS($B$13:B26,B27),
            LOOKUP(2,1/($B$13:B26=B27),$H$13:H26),
            INDEX($E$7:$E$9,MATCH(B27,$B$7:$B$9,0))
         )
         * INDEX($F$7:$F$9,MATCH(B27,$B$7:$B$9,0))/365
         * E27
      ),
      2
   )
)</f>
        <v/>
      </c>
      <c r="G27" s="19" t="str">
        <f t="shared" si="0"/>
        <v/>
      </c>
      <c r="H27" s="11" t="str" cm="1">
        <f t="array" ref="H27">IF(OR(B27="",D27=""),"",
   IF(
      COUNTIFS($B$13:B26,B27),
      LOOKUP(2,1/($B$13:B26=B27),$H$13:H26) - G27,
      INDEX($E$7:$E$9,MATCH(B27,$B$7:$B$9,0)) - G27
   )
)</f>
        <v/>
      </c>
      <c r="I27" s="78"/>
      <c r="J27" s="81"/>
      <c r="K27" s="82"/>
      <c r="L27" s="8"/>
    </row>
    <row r="28" spans="1:12" ht="13.9" customHeight="1" x14ac:dyDescent="0.25">
      <c r="A28" s="3"/>
      <c r="B28" s="10"/>
      <c r="C28" s="5"/>
      <c r="D28" s="6"/>
      <c r="E28" s="7" t="str">
        <f>IF(OR(B28="",C28=""),"",
   IF(COUNTIFS($B$13:B27,B28),
      C28 - _xlfn.MAXIFS($C$13:C27,$B$13:B27,B28),
      C28 - INDEX($G$7:$G$9,MATCH(B28,$B$7:$B$9,0))
   )
)</f>
        <v/>
      </c>
      <c r="F28" s="6" t="str" cm="1">
        <f t="array" ref="F28">IF(OR(B28="",C28=""),"",
   ROUND(
      (
         IF(
            COUNTIFS($B$13:B27,B28),
            LOOKUP(2,1/($B$13:B27=B28),$H$13:H27),
            INDEX($E$7:$E$9,MATCH(B28,$B$7:$B$9,0))
         )
         * INDEX($F$7:$F$9,MATCH(B28,$B$7:$B$9,0))/365
         * E28
      ),
      2
   )
)</f>
        <v/>
      </c>
      <c r="G28" s="19" t="str">
        <f t="shared" si="0"/>
        <v/>
      </c>
      <c r="H28" s="11" t="str" cm="1">
        <f t="array" ref="H28">IF(OR(B28="",D28=""),"",
   IF(
      COUNTIFS($B$13:B27,B28),
      LOOKUP(2,1/($B$13:B27=B28),$H$13:H27) - G28,
      INDEX($E$7:$E$9,MATCH(B28,$B$7:$B$9,0)) - G28
   )
)</f>
        <v/>
      </c>
      <c r="I28" s="78"/>
      <c r="J28" s="83"/>
      <c r="K28" s="84"/>
      <c r="L28" s="8"/>
    </row>
    <row r="29" spans="1:12" ht="13.9" customHeight="1" x14ac:dyDescent="0.25">
      <c r="A29" s="3"/>
      <c r="B29" s="10"/>
      <c r="C29" s="5"/>
      <c r="D29" s="6"/>
      <c r="E29" s="7" t="str">
        <f>IF(OR(B29="",C29=""),"",
   IF(COUNTIFS($B$13:B28,B29),
      C29 - _xlfn.MAXIFS($C$13:C28,$B$13:B28,B29),
      C29 - INDEX($G$7:$G$9,MATCH(B29,$B$7:$B$9,0))
   )
)</f>
        <v/>
      </c>
      <c r="F29" s="6" t="str" cm="1">
        <f t="array" ref="F29">IF(OR(B29="",C29=""),"",
   ROUND(
      (
         IF(
            COUNTIFS($B$13:B28,B29),
            LOOKUP(2,1/($B$13:B28=B29),$H$13:H28),
            INDEX($E$7:$E$9,MATCH(B29,$B$7:$B$9,0))
         )
         * INDEX($F$7:$F$9,MATCH(B29,$B$7:$B$9,0))/365
         * E29
      ),
      2
   )
)</f>
        <v/>
      </c>
      <c r="G29" s="19" t="str">
        <f t="shared" si="0"/>
        <v/>
      </c>
      <c r="H29" s="11" t="str" cm="1">
        <f t="array" ref="H29">IF(OR(B29="",D29=""),"",
   IF(
      COUNTIFS($B$13:B28,B29),
      LOOKUP(2,1/($B$13:B28=B29),$H$13:H28) - G29,
      INDEX($E$7:$E$9,MATCH(B29,$B$7:$B$9,0)) - G29
   )
)</f>
        <v/>
      </c>
      <c r="I29" s="73"/>
      <c r="J29" s="87">
        <f>C8</f>
        <v>0</v>
      </c>
      <c r="K29" s="88"/>
      <c r="L29" s="3"/>
    </row>
    <row r="30" spans="1:12" ht="13.9" customHeight="1" x14ac:dyDescent="0.25">
      <c r="A30" s="3"/>
      <c r="B30" s="10"/>
      <c r="C30" s="5"/>
      <c r="D30" s="6"/>
      <c r="E30" s="7" t="str">
        <f>IF(OR(B30="",C30=""),"",
   IF(COUNTIFS($B$13:B29,B30),
      C30 - _xlfn.MAXIFS($C$13:C29,$B$13:B29,B30),
      C30 - INDEX($G$7:$G$9,MATCH(B30,$B$7:$B$9,0))
   )
)</f>
        <v/>
      </c>
      <c r="F30" s="6" t="str" cm="1">
        <f t="array" ref="F30">IF(OR(B30="",C30=""),"",
   ROUND(
      (
         IF(
            COUNTIFS($B$13:B29,B30),
            LOOKUP(2,1/($B$13:B29=B30),$H$13:H29),
            INDEX($E$7:$E$9,MATCH(B30,$B$7:$B$9,0))
         )
         * INDEX($F$7:$F$9,MATCH(B30,$B$7:$B$9,0))/365
         * E30
      ),
      2
   )
)</f>
        <v/>
      </c>
      <c r="G30" s="19" t="str">
        <f t="shared" si="0"/>
        <v/>
      </c>
      <c r="H30" s="11" t="str" cm="1">
        <f t="array" ref="H30">IF(OR(B30="",D30=""),"",
   IF(
      COUNTIFS($B$13:B29,B30),
      LOOKUP(2,1/($B$13:B29=B30),$H$13:H29) - G30,
      INDEX($E$7:$E$9,MATCH(B30,$B$7:$B$9,0)) - G30
   )
)</f>
        <v/>
      </c>
      <c r="I30" s="73"/>
      <c r="J30" s="73"/>
      <c r="K30" s="75"/>
      <c r="L30" s="3"/>
    </row>
    <row r="31" spans="1:12" ht="13.9" customHeight="1" x14ac:dyDescent="0.25">
      <c r="A31" s="3"/>
      <c r="B31" s="10"/>
      <c r="C31" s="5"/>
      <c r="D31" s="6"/>
      <c r="E31" s="7" t="str">
        <f>IF(OR(B31="",C31=""),"",
   IF(COUNTIFS($B$13:B30,B31),
      C31 - _xlfn.MAXIFS($C$13:C30,$B$13:B30,B31),
      C31 - INDEX($G$7:$G$9,MATCH(B31,$B$7:$B$9,0))
   )
)</f>
        <v/>
      </c>
      <c r="F31" s="6" t="str" cm="1">
        <f t="array" ref="F31">IF(OR(B31="",C31=""),"",
   ROUND(
      (
         IF(
            COUNTIFS($B$13:B30,B31),
            LOOKUP(2,1/($B$13:B30=B31),$H$13:H30),
            INDEX($E$7:$E$9,MATCH(B31,$B$7:$B$9,0))
         )
         * INDEX($F$7:$F$9,MATCH(B31,$B$7:$B$9,0))/365
         * E31
      ),
      2
   )
)</f>
        <v/>
      </c>
      <c r="G31" s="19" t="str">
        <f t="shared" si="0"/>
        <v/>
      </c>
      <c r="H31" s="11" t="str" cm="1">
        <f t="array" ref="H31">IF(OR(B31="",D31=""),"",
   IF(
      COUNTIFS($B$13:B30,B31),
      LOOKUP(2,1/($B$13:B30=B31),$H$13:H30) - G31,
      INDEX($E$7:$E$9,MATCH(B31,$B$7:$B$9,0)) - G31
   )
)</f>
        <v/>
      </c>
      <c r="I31" s="73"/>
      <c r="J31" s="81" t="s">
        <v>19</v>
      </c>
      <c r="K31" s="82"/>
      <c r="L31" s="3"/>
    </row>
    <row r="32" spans="1:12" ht="13.9" customHeight="1" x14ac:dyDescent="0.25">
      <c r="A32" s="3"/>
      <c r="B32" s="10"/>
      <c r="C32" s="5"/>
      <c r="D32" s="6"/>
      <c r="E32" s="7" t="str">
        <f>IF(OR(B32="",C32=""),"",
   IF(COUNTIFS($B$13:B31,B32),
      C32 - _xlfn.MAXIFS($C$13:C31,$B$13:B31,B32),
      C32 - INDEX($G$7:$G$9,MATCH(B32,$B$7:$B$9,0))
   )
)</f>
        <v/>
      </c>
      <c r="F32" s="6" t="str" cm="1">
        <f t="array" ref="F32">IF(OR(B32="",C32=""),"",
   ROUND(
      (
         IF(
            COUNTIFS($B$13:B31,B32),
            LOOKUP(2,1/($B$13:B31=B32),$H$13:H31),
            INDEX($E$7:$E$9,MATCH(B32,$B$7:$B$9,0))
         )
         * INDEX($F$7:$F$9,MATCH(B32,$B$7:$B$9,0))/365
         * E32
      ),
      2
   )
)</f>
        <v/>
      </c>
      <c r="G32" s="19" t="str">
        <f t="shared" si="0"/>
        <v/>
      </c>
      <c r="H32" s="11" t="str" cm="1">
        <f t="array" ref="H32">IF(OR(B32="",D32=""),"",
   IF(
      COUNTIFS($B$13:B31,B32),
      LOOKUP(2,1/($B$13:B31=B32),$H$13:H31) - G32,
      INDEX($E$7:$E$9,MATCH(B32,$B$7:$B$9,0)) - G32
   )
)</f>
        <v/>
      </c>
      <c r="I32" s="73"/>
      <c r="J32" s="83"/>
      <c r="K32" s="84"/>
      <c r="L32" s="3"/>
    </row>
    <row r="33" spans="1:12" ht="13.9" customHeight="1" x14ac:dyDescent="0.25">
      <c r="A33" s="3"/>
      <c r="B33" s="10"/>
      <c r="C33" s="5"/>
      <c r="D33" s="6"/>
      <c r="E33" s="7" t="str">
        <f>IF(OR(B33="",C33=""),"",
   IF(COUNTIFS($B$13:B32,B33),
      C33 - _xlfn.MAXIFS($C$13:C32,$B$13:B32,B33),
      C33 - INDEX($G$7:$G$9,MATCH(B33,$B$7:$B$9,0))
   )
)</f>
        <v/>
      </c>
      <c r="F33" s="6" t="str" cm="1">
        <f t="array" ref="F33">IF(OR(B33="",C33=""),"",
   ROUND(
      (
         IF(
            COUNTIFS($B$13:B32,B33),
            LOOKUP(2,1/($B$13:B32=B33),$H$13:H32),
            INDEX($E$7:$E$9,MATCH(B33,$B$7:$B$9,0))
         )
         * INDEX($F$7:$F$9,MATCH(B33,$B$7:$B$9,0))/365
         * E33
      ),
      2
   )
)</f>
        <v/>
      </c>
      <c r="G33" s="19" t="str">
        <f t="shared" si="0"/>
        <v/>
      </c>
      <c r="H33" s="11" t="str" cm="1">
        <f t="array" ref="H33">IF(OR(B33="",D33=""),"",
   IF(
      COUNTIFS($B$13:B32,B33),
      LOOKUP(2,1/($B$13:B32=B33),$H$13:H32) - G33,
      INDEX($E$7:$E$9,MATCH(B33,$B$7:$B$9,0)) - G33
   )
)</f>
        <v/>
      </c>
      <c r="I33" s="73"/>
      <c r="J33" s="83"/>
      <c r="K33" s="84"/>
      <c r="L33" s="3"/>
    </row>
    <row r="34" spans="1:12" ht="13.9" customHeight="1" x14ac:dyDescent="0.25">
      <c r="A34" s="3"/>
      <c r="B34" s="10"/>
      <c r="C34" s="5"/>
      <c r="D34" s="6"/>
      <c r="E34" s="7" t="str">
        <f>IF(OR(B34="",C34=""),"",
   IF(COUNTIFS($B$13:B33,B34),
      C34 - _xlfn.MAXIFS($C$13:C33,$B$13:B33,B34),
      C34 - INDEX($G$7:$G$9,MATCH(B34,$B$7:$B$9,0))
   )
)</f>
        <v/>
      </c>
      <c r="F34" s="6" t="str" cm="1">
        <f t="array" ref="F34">IF(OR(B34="",C34=""),"",
   ROUND(
      (
         IF(
            COUNTIFS($B$13:B33,B34),
            LOOKUP(2,1/($B$13:B33=B34),$H$13:H33),
            INDEX($E$7:$E$9,MATCH(B34,$B$7:$B$9,0))
         )
         * INDEX($F$7:$F$9,MATCH(B34,$B$7:$B$9,0))/365
         * E34
      ),
      2
   )
)</f>
        <v/>
      </c>
      <c r="G34" s="19" t="str">
        <f t="shared" si="0"/>
        <v/>
      </c>
      <c r="H34" s="11" t="str" cm="1">
        <f t="array" ref="H34">IF(OR(B34="",D34=""),"",
   IF(
      COUNTIFS($B$13:B33,B34),
      LOOKUP(2,1/($B$13:B33=B34),$H$13:H33) - G34,
      INDEX($E$7:$E$9,MATCH(B34,$B$7:$B$9,0)) - G34
   )
)</f>
        <v/>
      </c>
      <c r="I34" s="73"/>
      <c r="J34" s="83"/>
      <c r="K34" s="84"/>
      <c r="L34" s="3"/>
    </row>
    <row r="35" spans="1:12" ht="13.9" customHeight="1" x14ac:dyDescent="0.25">
      <c r="A35" s="3"/>
      <c r="B35" s="10"/>
      <c r="C35" s="5"/>
      <c r="D35" s="6"/>
      <c r="E35" s="7" t="str">
        <f>IF(OR(B35="",C35=""),"",
   IF(COUNTIFS($B$13:B34,B35),
      C35 - _xlfn.MAXIFS($C$13:C34,$B$13:B34,B35),
      C35 - INDEX($G$7:$G$9,MATCH(B35,$B$7:$B$9,0))
   )
)</f>
        <v/>
      </c>
      <c r="F35" s="6" t="str" cm="1">
        <f t="array" ref="F35">IF(OR(B35="",C35=""),"",
   ROUND(
      (
         IF(
            COUNTIFS($B$13:B34,B35),
            LOOKUP(2,1/($B$13:B34=B35),$H$13:H34),
            INDEX($E$7:$E$9,MATCH(B35,$B$7:$B$9,0))
         )
         * INDEX($F$7:$F$9,MATCH(B35,$B$7:$B$9,0))/365
         * E35
      ),
      2
   )
)</f>
        <v/>
      </c>
      <c r="G35" s="19" t="str">
        <f t="shared" si="0"/>
        <v/>
      </c>
      <c r="H35" s="11" t="str" cm="1">
        <f t="array" ref="H35">IF(OR(B35="",D35=""),"",
   IF(
      COUNTIFS($B$13:B34,B35),
      LOOKUP(2,1/($B$13:B34=B35),$H$13:H34) - G35,
      INDEX($E$7:$E$9,MATCH(B35,$B$7:$B$9,0)) - G35
   )
)</f>
        <v/>
      </c>
      <c r="I35" s="73"/>
      <c r="J35" s="85"/>
      <c r="K35" s="86"/>
      <c r="L35" s="3"/>
    </row>
    <row r="36" spans="1:12" ht="13.9" customHeight="1" x14ac:dyDescent="0.25">
      <c r="A36" s="3"/>
      <c r="B36" s="10"/>
      <c r="C36" s="5"/>
      <c r="D36" s="6"/>
      <c r="E36" s="7" t="str">
        <f>IF(OR(B36="",C36=""),"",
   IF(COUNTIFS($B$13:B35,B36),
      C36 - _xlfn.MAXIFS($C$13:C35,$B$13:B35,B36),
      C36 - INDEX($G$7:$G$9,MATCH(B36,$B$7:$B$9,0))
   )
)</f>
        <v/>
      </c>
      <c r="F36" s="6" t="str" cm="1">
        <f t="array" ref="F36">IF(OR(B36="",C36=""),"",
   ROUND(
      (
         IF(
            COUNTIFS($B$13:B35,B36),
            LOOKUP(2,1/($B$13:B35=B36),$H$13:H35),
            INDEX($E$7:$E$9,MATCH(B36,$B$7:$B$9,0))
         )
         * INDEX($F$7:$F$9,MATCH(B36,$B$7:$B$9,0))/365
         * E36
      ),
      2
   )
)</f>
        <v/>
      </c>
      <c r="G36" s="19" t="str">
        <f t="shared" si="0"/>
        <v/>
      </c>
      <c r="H36" s="11" t="str" cm="1">
        <f t="array" ref="H36">IF(OR(B36="",D36=""),"",
   IF(
      COUNTIFS($B$13:B35,B36),
      LOOKUP(2,1/($B$13:B35=B36),$H$13:H35) - G36,
      INDEX($E$7:$E$9,MATCH(B36,$B$7:$B$9,0)) - G36
   )
)</f>
        <v/>
      </c>
      <c r="I36" s="73"/>
      <c r="J36" s="85"/>
      <c r="K36" s="86"/>
      <c r="L36" s="3"/>
    </row>
    <row r="37" spans="1:12" ht="13.9" customHeight="1" x14ac:dyDescent="0.25">
      <c r="A37" s="3"/>
      <c r="B37" s="10"/>
      <c r="C37" s="5"/>
      <c r="D37" s="6"/>
      <c r="E37" s="7" t="str">
        <f>IF(OR(B37="",C37=""),"",
   IF(COUNTIFS($B$13:B36,B37),
      C37 - _xlfn.MAXIFS($C$13:C36,$B$13:B36,B37),
      C37 - INDEX($G$7:$G$9,MATCH(B37,$B$7:$B$9,0))
   )
)</f>
        <v/>
      </c>
      <c r="F37" s="6" t="str" cm="1">
        <f t="array" ref="F37">IF(OR(B37="",C37=""),"",
   ROUND(
      (
         IF(
            COUNTIFS($B$13:B36,B37),
            LOOKUP(2,1/($B$13:B36=B37),$H$13:H36),
            INDEX($E$7:$E$9,MATCH(B37,$B$7:$B$9,0))
         )
         * INDEX($F$7:$F$9,MATCH(B37,$B$7:$B$9,0))/365
         * E37
      ),
      2
   )
)</f>
        <v/>
      </c>
      <c r="G37" s="19" t="str">
        <f t="shared" si="0"/>
        <v/>
      </c>
      <c r="H37" s="11" t="str" cm="1">
        <f t="array" ref="H37">IF(OR(B37="",D37=""),"",
   IF(
      COUNTIFS($B$13:B36,B37),
      LOOKUP(2,1/($B$13:B36=B37),$H$13:H36) - G37,
      INDEX($E$7:$E$9,MATCH(B37,$B$7:$B$9,0)) - G37
   )
)</f>
        <v/>
      </c>
      <c r="I37" s="73"/>
      <c r="J37" s="85"/>
      <c r="K37" s="86"/>
      <c r="L37" s="3"/>
    </row>
    <row r="38" spans="1:12" ht="13.9" customHeight="1" x14ac:dyDescent="0.25">
      <c r="A38" s="3"/>
      <c r="B38" s="10"/>
      <c r="C38" s="5"/>
      <c r="D38" s="6"/>
      <c r="E38" s="7" t="str">
        <f>IF(OR(B38="",C38=""),"",
   IF(COUNTIFS($B$13:B37,B38),
      C38 - _xlfn.MAXIFS($C$13:C37,$B$13:B37,B38),
      C38 - INDEX($G$7:$G$9,MATCH(B38,$B$7:$B$9,0))
   )
)</f>
        <v/>
      </c>
      <c r="F38" s="6" t="str" cm="1">
        <f t="array" ref="F38">IF(OR(B38="",C38=""),"",
   ROUND(
      (
         IF(
            COUNTIFS($B$13:B37,B38),
            LOOKUP(2,1/($B$13:B37=B38),$H$13:H37),
            INDEX($E$7:$E$9,MATCH(B38,$B$7:$B$9,0))
         )
         * INDEX($F$7:$F$9,MATCH(B38,$B$7:$B$9,0))/365
         * E38
      ),
      2
   )
)</f>
        <v/>
      </c>
      <c r="G38" s="19" t="str">
        <f t="shared" si="0"/>
        <v/>
      </c>
      <c r="H38" s="11" t="str" cm="1">
        <f t="array" ref="H38">IF(OR(B38="",D38=""),"",
   IF(
      COUNTIFS($B$13:B37,B38),
      LOOKUP(2,1/($B$13:B37=B38),$H$13:H37) - G38,
      INDEX($E$7:$E$9,MATCH(B38,$B$7:$B$9,0)) - G38
   )
)</f>
        <v/>
      </c>
      <c r="I38" s="73"/>
      <c r="J38" s="85"/>
      <c r="K38" s="86"/>
      <c r="L38" s="3"/>
    </row>
    <row r="39" spans="1:12" ht="13.9" customHeight="1" thickBot="1" x14ac:dyDescent="0.3">
      <c r="A39" s="3"/>
      <c r="B39" s="22"/>
      <c r="C39" s="23"/>
      <c r="D39" s="12"/>
      <c r="E39" s="31" t="str">
        <f>IF(OR(B39="",C39=""),"",
   IF(COUNTIFS($B$13:B38,B39),
      C39 - _xlfn.MAXIFS($C$13:C38,$B$13:B38,B39),
      C39 - INDEX($G$7:$G$9,MATCH(B39,$B$7:$B$9,0))
   )
)</f>
        <v/>
      </c>
      <c r="F39" s="12" t="str" cm="1">
        <f t="array" ref="F39">IF(OR(B39="",C39=""),"",
   ROUND(
      (
         IF(
            COUNTIFS($B$13:B38,B39),
            LOOKUP(2,1/($B$13:B38=B39),$H$13:H38),
            INDEX($E$7:$E$9,MATCH(B39,$B$7:$B$9,0))
         )
         * INDEX($F$7:$F$9,MATCH(B39,$B$7:$B$9,0))/365
         * E39
      ),
      2
   )
)</f>
        <v/>
      </c>
      <c r="G39" s="32" t="str">
        <f t="shared" si="0"/>
        <v/>
      </c>
      <c r="H39" s="33" t="str" cm="1">
        <f t="array" ref="H39">IF(OR(B39="",D39=""),"",
   IF(
      COUNTIFS($B$13:B38,B39),
      LOOKUP(2,1/($B$13:B38=B39),$H$13:H38) - G39,
      INDEX($E$7:$E$9,MATCH(B39,$B$7:$B$9,0)) - G39
   )
)</f>
        <v/>
      </c>
      <c r="I39" s="89"/>
      <c r="J39" s="90">
        <f>C9</f>
        <v>0</v>
      </c>
      <c r="K39" s="91"/>
      <c r="L39" s="3"/>
    </row>
    <row r="40" spans="1:12" ht="13.9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</row>
    <row r="41" spans="1:12" ht="13.9" customHeight="1" x14ac:dyDescent="0.2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</row>
  </sheetData>
  <mergeCells count="18">
    <mergeCell ref="C9:D9"/>
    <mergeCell ref="J31:K31"/>
    <mergeCell ref="J39:K39"/>
    <mergeCell ref="J29:K29"/>
    <mergeCell ref="D2:F3"/>
    <mergeCell ref="B2:C3"/>
    <mergeCell ref="J27:K27"/>
    <mergeCell ref="B11:H11"/>
    <mergeCell ref="B5:K5"/>
    <mergeCell ref="J2:K2"/>
    <mergeCell ref="J3:K3"/>
    <mergeCell ref="H6:K6"/>
    <mergeCell ref="H7:K7"/>
    <mergeCell ref="H8:K8"/>
    <mergeCell ref="H9:K9"/>
    <mergeCell ref="C6:D6"/>
    <mergeCell ref="C7:D7"/>
    <mergeCell ref="C8:D8"/>
  </mergeCells>
  <conditionalFormatting sqref="B7">
    <cfRule type="expression" dxfId="5" priority="3">
      <formula>$B$7&lt;&gt;""</formula>
    </cfRule>
  </conditionalFormatting>
  <conditionalFormatting sqref="B8">
    <cfRule type="expression" dxfId="4" priority="2">
      <formula>$B$8&lt;&gt;""</formula>
    </cfRule>
  </conditionalFormatting>
  <conditionalFormatting sqref="B9">
    <cfRule type="expression" dxfId="3" priority="1">
      <formula>$B$9&lt;&gt;""</formula>
    </cfRule>
  </conditionalFormatting>
  <conditionalFormatting sqref="B13:B39 H13:H39">
    <cfRule type="expression" dxfId="2" priority="13">
      <formula>ROW()=MAX(IF($B$13:$B$41=3,ROW($B$13:$B$41)))</formula>
    </cfRule>
    <cfRule type="expression" dxfId="1" priority="14">
      <formula>ROW()=MAX(IF($B$13:$B$41=2,ROW($B$13:$B$41)))</formula>
    </cfRule>
    <cfRule type="expression" dxfId="0" priority="15">
      <formula>ROW()=MAX(IF($B$13:$B$41=1,ROW($B$13:$B$41)))</formula>
    </cfRule>
  </conditionalFormatting>
  <pageMargins left="0" right="0" top="0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18"/>
  <sheetViews>
    <sheetView workbookViewId="0">
      <selection activeCell="D13" sqref="D13"/>
    </sheetView>
  </sheetViews>
  <sheetFormatPr defaultRowHeight="12.75" x14ac:dyDescent="0.25"/>
  <cols>
    <col min="2" max="2" width="24.3984375" customWidth="1"/>
    <col min="3" max="3" width="34" customWidth="1"/>
    <col min="4" max="4" width="36.19921875" customWidth="1"/>
    <col min="5" max="5" width="35.796875" customWidth="1"/>
    <col min="6" max="6" width="34.3984375" customWidth="1"/>
    <col min="7" max="7" width="22.796875" customWidth="1"/>
    <col min="8" max="8" width="32.19921875" customWidth="1"/>
    <col min="9" max="11" width="9.3984375" customWidth="1"/>
    <col min="12" max="12" width="22.3984375" customWidth="1"/>
  </cols>
  <sheetData>
    <row r="1" spans="2:8" ht="22.9" customHeight="1" x14ac:dyDescent="0.25"/>
    <row r="2" spans="2:8" ht="19.899999999999999" customHeight="1" x14ac:dyDescent="0.25">
      <c r="B2" s="24" t="s">
        <v>8</v>
      </c>
      <c r="C2" s="25">
        <v>1</v>
      </c>
      <c r="D2" s="25">
        <v>2</v>
      </c>
      <c r="E2" s="25">
        <v>3</v>
      </c>
      <c r="F2" s="25" t="s">
        <v>22</v>
      </c>
    </row>
    <row r="3" spans="2:8" ht="19.899999999999999" customHeight="1" x14ac:dyDescent="0.25">
      <c r="B3" s="55" t="s">
        <v>6</v>
      </c>
      <c r="C3" s="56" t="s">
        <v>3</v>
      </c>
      <c r="D3" s="56" t="s">
        <v>4</v>
      </c>
      <c r="E3" s="56" t="s">
        <v>5</v>
      </c>
      <c r="F3" s="56" t="s">
        <v>23</v>
      </c>
    </row>
    <row r="4" spans="2:8" ht="19.899999999999999" customHeight="1" x14ac:dyDescent="0.25">
      <c r="B4" s="55"/>
      <c r="C4" s="56"/>
      <c r="D4" s="56"/>
      <c r="E4" s="56"/>
      <c r="F4" s="56"/>
    </row>
    <row r="5" spans="2:8" ht="19.899999999999999" customHeight="1" x14ac:dyDescent="0.25">
      <c r="B5" s="24" t="s">
        <v>20</v>
      </c>
      <c r="C5" s="2" t="e" cm="1">
        <f t="array" ref="C5">IF(COUNTIFS('Student Loan'!$B$13:$B$39,1)+COUNTIFS('Student Loan'!#REF!,1),
   MIN(
      IFERROR(LOOKUP(2,1/('Student Loan'!$B$13:$B$39=1),'Student Loan'!$H$13:$H$39),1E+99),
      IFERROR(LOOKUP(2,1/('Student Loan'!#REF!=1),'Student Loan'!#REF!),1E+99)
   ),
   IFERROR(INDEX('Student Loan'!$E$7:$E$9,MATCH(1,'Student Loan'!$B$7:$B$9,0)),0)
)</f>
        <v>#REF!</v>
      </c>
      <c r="D5" s="2" t="e" cm="1">
        <f t="array" ref="D5">IF(COUNTIFS('Student Loan'!$B$13:$B$39,2)+COUNTIFS('Student Loan'!#REF!,2),
   MIN(
      IFERROR(LOOKUP(2,1/('Student Loan'!$B$13:$B$39=2),'Student Loan'!$H$13:$H$39),1E+99),
      IFERROR(LOOKUP(2,1/('Student Loan'!#REF!=2),'Student Loan'!#REF!),1E+99)
   ),
   IFERROR(INDEX('Student Loan'!$E$7:$E$9,MATCH(2,'Student Loan'!$B$7:$B$9,0)),0)
)</f>
        <v>#REF!</v>
      </c>
      <c r="E5" s="2" t="e" cm="1">
        <f t="array" ref="E5">IF(COUNTIFS('Student Loan'!$B$13:$B$39,3)+COUNTIFS('Student Loan'!#REF!,3),
   MIN(
      IFERROR(LOOKUP(2,1/('Student Loan'!$B$13:$B$39=3),'Student Loan'!$H$13:$H$39),1E+99),
      IFERROR(LOOKUP(2,1/('Student Loan'!#REF!=3),'Student Loan'!#REF!),1E+99)
   ),
   IFERROR(INDEX('Student Loan'!$E$7:$E$9,MATCH(3,'Student Loan'!$B$7:$B$9,0)),0)
)</f>
        <v>#REF!</v>
      </c>
      <c r="F5" s="2" t="e">
        <f>SUM(C5:E5)</f>
        <v>#REF!</v>
      </c>
      <c r="H5" s="25" t="s">
        <v>24</v>
      </c>
    </row>
    <row r="6" spans="2:8" ht="19.899999999999999" customHeight="1" x14ac:dyDescent="0.25">
      <c r="B6" s="24" t="s">
        <v>0</v>
      </c>
      <c r="C6" s="2">
        <f>'Student Loan'!E7</f>
        <v>0</v>
      </c>
      <c r="D6" s="2">
        <f>'Student Loan'!E8</f>
        <v>0</v>
      </c>
      <c r="E6" s="2">
        <f>'Student Loan'!E9</f>
        <v>0</v>
      </c>
      <c r="F6" s="2">
        <f>SUM(C6:E6)</f>
        <v>0</v>
      </c>
      <c r="H6" s="2" t="e">
        <f>F7</f>
        <v>#REF!</v>
      </c>
    </row>
    <row r="7" spans="2:8" ht="19.899999999999999" customHeight="1" x14ac:dyDescent="0.25">
      <c r="B7" s="24" t="s">
        <v>21</v>
      </c>
      <c r="C7" s="2" t="e">
        <f>C6-C5</f>
        <v>#REF!</v>
      </c>
      <c r="D7" s="2" t="e">
        <f t="shared" ref="D7:F7" si="0">D6-D5</f>
        <v>#REF!</v>
      </c>
      <c r="E7" s="2" t="e">
        <f t="shared" si="0"/>
        <v>#REF!</v>
      </c>
      <c r="F7" s="2" t="e">
        <f t="shared" si="0"/>
        <v>#REF!</v>
      </c>
      <c r="H7" s="2" t="e">
        <f>F5</f>
        <v>#REF!</v>
      </c>
    </row>
    <row r="8" spans="2:8" ht="19.899999999999999" customHeight="1" x14ac:dyDescent="0.25">
      <c r="F8" s="36" t="e">
        <f>F7/F6</f>
        <v>#REF!</v>
      </c>
    </row>
    <row r="9" spans="2:8" ht="19.899999999999999" customHeight="1" x14ac:dyDescent="0.25"/>
    <row r="10" spans="2:8" ht="19.899999999999999" customHeight="1" x14ac:dyDescent="0.25"/>
    <row r="11" spans="2:8" ht="19.899999999999999" customHeight="1" x14ac:dyDescent="0.25"/>
    <row r="12" spans="2:8" ht="19.899999999999999" customHeight="1" x14ac:dyDescent="0.25"/>
    <row r="13" spans="2:8" ht="19.899999999999999" customHeight="1" x14ac:dyDescent="0.25"/>
    <row r="14" spans="2:8" ht="19.899999999999999" customHeight="1" x14ac:dyDescent="0.25"/>
    <row r="15" spans="2:8" ht="19.899999999999999" customHeight="1" x14ac:dyDescent="0.25"/>
    <row r="16" spans="2:8" ht="19.899999999999999" customHeight="1" x14ac:dyDescent="0.25"/>
    <row r="17" ht="19.899999999999999" customHeight="1" x14ac:dyDescent="0.25"/>
    <row r="18" ht="19.899999999999999" customHeight="1" x14ac:dyDescent="0.25"/>
  </sheetData>
  <mergeCells count="5">
    <mergeCell ref="B3:B4"/>
    <mergeCell ref="C3:C4"/>
    <mergeCell ref="D3:D4"/>
    <mergeCell ref="E3:E4"/>
    <mergeCell ref="F3:F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Student Loan</vt:lpstr>
      <vt:lpstr>Helper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Bratislav Milojevic</dc:creator>
  <cp:lastModifiedBy>cbs</cp:lastModifiedBy>
  <cp:lastPrinted>2026-01-24T09:32:32Z</cp:lastPrinted>
  <dcterms:created xsi:type="dcterms:W3CDTF">2026-01-23T13:40:56Z</dcterms:created>
  <dcterms:modified xsi:type="dcterms:W3CDTF">2026-03-04T20:51:36Z</dcterms:modified>
</cp:coreProperties>
</file>